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016"/>
  <workbookPr/>
  <mc:AlternateContent xmlns:mc="http://schemas.openxmlformats.org/markup-compatibility/2006">
    <mc:Choice Requires="x15">
      <x15ac:absPath xmlns:x15ac="http://schemas.microsoft.com/office/spreadsheetml/2010/11/ac" url="/Users/PraveenNair/Desktop/"/>
    </mc:Choice>
  </mc:AlternateContent>
  <bookViews>
    <workbookView xWindow="0" yWindow="460" windowWidth="25600" windowHeight="14720"/>
  </bookViews>
  <sheets>
    <sheet name="Flipkart (Bronze Seller)" sheetId="1" r:id="rId1"/>
    <sheet name="Amazon - MF vs FBA" sheetId="3" r:id="rId2"/>
    <sheet name="Your Own Store" sheetId="6" r:id="rId3"/>
    <sheet name="Instructions" sheetId="8"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9" i="3" l="1"/>
  <c r="G15" i="3"/>
  <c r="G17" i="3"/>
  <c r="G20" i="3"/>
  <c r="D4" i="3"/>
  <c r="G5" i="3"/>
  <c r="G7" i="3"/>
  <c r="G6" i="3"/>
  <c r="G8" i="3"/>
  <c r="G10" i="3"/>
  <c r="G11" i="3"/>
  <c r="G14" i="3"/>
  <c r="D15" i="3"/>
  <c r="G16" i="3"/>
  <c r="G18" i="3"/>
  <c r="G22" i="3"/>
  <c r="D4" i="1"/>
  <c r="G5" i="1"/>
  <c r="G9" i="1"/>
  <c r="G24" i="3"/>
  <c r="G15" i="1"/>
  <c r="G14" i="1"/>
  <c r="D15" i="1"/>
  <c r="G16" i="1"/>
  <c r="G17" i="1"/>
  <c r="G18" i="1"/>
  <c r="G19" i="1"/>
  <c r="G20" i="1"/>
  <c r="G21" i="1"/>
  <c r="G22" i="1"/>
  <c r="G6" i="1"/>
  <c r="G7" i="1"/>
  <c r="G8" i="1"/>
  <c r="G10" i="1"/>
  <c r="G11" i="1"/>
  <c r="G24" i="1"/>
  <c r="G5" i="6"/>
  <c r="G8" i="6"/>
  <c r="G6" i="6"/>
  <c r="G7" i="6"/>
  <c r="G9" i="6"/>
  <c r="G10" i="6"/>
</calcChain>
</file>

<file path=xl/comments1.xml><?xml version="1.0" encoding="utf-8"?>
<comments xmlns="http://schemas.openxmlformats.org/spreadsheetml/2006/main">
  <authors>
    <author>GadgetsNCases</author>
  </authors>
  <commentList>
    <comment ref="F5" authorId="0">
      <text>
        <r>
          <rPr>
            <sz val="9"/>
            <color indexed="81"/>
            <rFont val="Tahoma"/>
            <family val="2"/>
          </rPr>
          <t>Commission + Fixed Closing Fee + Collection Charges, inclusive of Service Tax of 15%</t>
        </r>
      </text>
    </comment>
    <comment ref="F9" authorId="0">
      <text>
        <r>
          <rPr>
            <sz val="9"/>
            <color indexed="81"/>
            <rFont val="Tahoma"/>
            <family val="2"/>
          </rPr>
          <t>Considering the % of orders in which Marketplaces Charges you for return like Return Shipping Charges, Collection Fee etc.</t>
        </r>
      </text>
    </comment>
    <comment ref="F16" authorId="0">
      <text>
        <r>
          <rPr>
            <sz val="9"/>
            <color indexed="81"/>
            <rFont val="Tahoma"/>
            <family val="2"/>
          </rPr>
          <t>Commission + Fixed Closing Fee + Collection Charges, inclusive of Service Tax of 15%</t>
        </r>
      </text>
    </comment>
    <comment ref="F20" authorId="0">
      <text>
        <r>
          <rPr>
            <sz val="9"/>
            <color indexed="81"/>
            <rFont val="Tahoma"/>
            <family val="2"/>
          </rPr>
          <t>Considering the % of orders in which Marketplaces Charges you for return like Return Shipping Charges, Collection Fee etc.</t>
        </r>
      </text>
    </comment>
  </commentList>
</comments>
</file>

<file path=xl/comments2.xml><?xml version="1.0" encoding="utf-8"?>
<comments xmlns="http://schemas.openxmlformats.org/spreadsheetml/2006/main">
  <authors>
    <author>GadgetsNCases</author>
  </authors>
  <commentList>
    <comment ref="F5" authorId="0">
      <text>
        <r>
          <rPr>
            <sz val="9"/>
            <color indexed="81"/>
            <rFont val="Tahoma"/>
            <family val="2"/>
          </rPr>
          <t>Commission + Fixed Closing Fee + Collection Charges, inclusive of Service Tax of 15%</t>
        </r>
      </text>
    </comment>
    <comment ref="F9" authorId="0">
      <text>
        <r>
          <rPr>
            <sz val="9"/>
            <color indexed="81"/>
            <rFont val="Tahoma"/>
            <family val="2"/>
          </rPr>
          <t>Considering the % of orders in which Marketplaces Charges you for return like Return Shipping Charges, Collection Fee etc.</t>
        </r>
      </text>
    </comment>
    <comment ref="F16" authorId="0">
      <text>
        <r>
          <rPr>
            <sz val="9"/>
            <color indexed="81"/>
            <rFont val="Tahoma"/>
            <family val="2"/>
          </rPr>
          <t>Commission + Fixed Closing Fee + Collection Charges, inclusive of Service Tax of 15%</t>
        </r>
      </text>
    </comment>
    <comment ref="F20" authorId="0">
      <text>
        <r>
          <rPr>
            <sz val="9"/>
            <color indexed="81"/>
            <rFont val="Tahoma"/>
            <family val="2"/>
          </rPr>
          <t>Considering the % of orders in which Marketplaces Charges you for return like Return Shipping Charges, Collection Fee etc.</t>
        </r>
      </text>
    </comment>
  </commentList>
</comments>
</file>

<file path=xl/comments3.xml><?xml version="1.0" encoding="utf-8"?>
<comments xmlns="http://schemas.openxmlformats.org/spreadsheetml/2006/main">
  <authors>
    <author>GadgetsNCases</author>
  </authors>
  <commentList>
    <comment ref="F5" authorId="0">
      <text>
        <r>
          <rPr>
            <sz val="9"/>
            <color indexed="81"/>
            <rFont val="Tahoma"/>
            <family val="2"/>
          </rPr>
          <t>Commission + Fixed Closing Fee + Collection Charges + Shipping, inclusive of Service Tax of 15%</t>
        </r>
      </text>
    </comment>
    <comment ref="F8" authorId="0">
      <text>
        <r>
          <rPr>
            <sz val="9"/>
            <color indexed="81"/>
            <rFont val="Tahoma"/>
            <family val="2"/>
          </rPr>
          <t>Considering the % of orders in which Flipkart Charges you for return &amp; it is calculated based on Averate Selling Price</t>
        </r>
      </text>
    </comment>
  </commentList>
</comments>
</file>

<file path=xl/sharedStrings.xml><?xml version="1.0" encoding="utf-8"?>
<sst xmlns="http://schemas.openxmlformats.org/spreadsheetml/2006/main" count="136" uniqueCount="52">
  <si>
    <t>Fixed Closing Fee</t>
  </si>
  <si>
    <t>Collection Charges</t>
  </si>
  <si>
    <t>Average Shipping Fee</t>
  </si>
  <si>
    <t>Packing Expenses</t>
  </si>
  <si>
    <t>Aggregate Profit</t>
  </si>
  <si>
    <t>Average Selling Price</t>
  </si>
  <si>
    <t>Item Base Price/Cost Price/Landing Price</t>
  </si>
  <si>
    <t>Packing Expenses (Labels, Shipping Bags etc.)</t>
  </si>
  <si>
    <t>Settings</t>
  </si>
  <si>
    <t>Calculations</t>
  </si>
  <si>
    <t>Selling Price (Including Shipping)</t>
  </si>
  <si>
    <t>Average % Of Returns (Including Courier Returns)</t>
  </si>
  <si>
    <t>Anticipated loss of Packing expenses due to returns</t>
  </si>
  <si>
    <t>Anticipated Return Penalties</t>
  </si>
  <si>
    <t>Average % Of Customer Returns</t>
  </si>
  <si>
    <t>Value To Edit</t>
  </si>
  <si>
    <t>Calculated Value</t>
  </si>
  <si>
    <t>Sales Tax (VAT/CST)</t>
  </si>
  <si>
    <t>Optimal Selling Price Calculator - Fulfilment By Amazon (FBA)</t>
  </si>
  <si>
    <t>Optimal Selling Price Calculator - Merchant Fulfilled (MF)</t>
  </si>
  <si>
    <t>Referral Fee</t>
  </si>
  <si>
    <t>Closing Fee</t>
  </si>
  <si>
    <t>Payment Gateway Fee + Shipping</t>
  </si>
  <si>
    <t>Anticipated Shipping Fee Loss due to returns</t>
  </si>
  <si>
    <t>Average Shipping Fee (Including ST)</t>
  </si>
  <si>
    <t>Marketplace Commission Fees</t>
  </si>
  <si>
    <t>Shipping Fees</t>
  </si>
  <si>
    <t>Optimal Selling Price Calculator for Flipkart (Till 15 March)</t>
  </si>
  <si>
    <t>Optimal Selling Price Calculator for Flipkart (After 15 March)</t>
  </si>
  <si>
    <t>Aggregate Savings/Loss After 15 March 2017</t>
  </si>
  <si>
    <t>Same for All</t>
  </si>
  <si>
    <t>* The calculation just consider you direct costs.  You should also consider Indirect Costs as well while pricing the Product (Employee Salary, Rent, Accountant Charges, Advertising Expenses, Software Tool Subscriton charges to name a few)</t>
  </si>
  <si>
    <t>For e-Commerce Web Developemnt, SEO, Social Media Promotions Management, Please reach out to us on contactus@fidesloop.com or +91 998 639 4406</t>
  </si>
  <si>
    <t>Average Packing Expenses</t>
  </si>
  <si>
    <t>Instructions to Use the Optimal Selling Price Calculator</t>
  </si>
  <si>
    <t>* The calculation consider you direct costs only.  You should also account your Indirect Costs (Like Employee Salary, Rent, Accountant Charges, Marketing Expenses etc. name a few) as well while pricing the Product for selling online via Marketpalces or via your own Website.</t>
  </si>
  <si>
    <t>Marketplace Commission</t>
  </si>
  <si>
    <t>Values To Edit</t>
  </si>
  <si>
    <t>Delivery Service Fee</t>
  </si>
  <si>
    <t>© Praveen Nair ( FidesLoop Technologies | www.fidesloop.com )</t>
  </si>
  <si>
    <t>*</t>
  </si>
  <si>
    <t>Enter your Marketplace Commisson Amount in the respective fields</t>
  </si>
  <si>
    <t>Enter your Overall Return, Customer Return, Courier return% in the respective fields.</t>
  </si>
  <si>
    <t>Enter your average shipping expenses</t>
  </si>
  <si>
    <t>Enter your average packing expenses per shipment</t>
  </si>
  <si>
    <t>Enter the VAT/CST for your product category</t>
  </si>
  <si>
    <t>Enter your Selling Price &amp; Cost Price</t>
  </si>
  <si>
    <t>This is a template which gives you an indicative figure considering your overall direct costs like commission, collection charges, etc along with some of the indirect charges like the losses due to returns.</t>
  </si>
  <si>
    <t>Payment Gateway Fee (TDR)</t>
  </si>
  <si>
    <t>Pick &amp; Pack Fee</t>
  </si>
  <si>
    <t>Weight Handling Fees</t>
  </si>
  <si>
    <t>Aggregate Savings/Loss when Sell on FBA/Prime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</si>
</sst>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4009]\ * #,##0.00_ ;_ [$₹-4009]\ * \-#,##0.00_ ;_ [$₹-4009]\ *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1"/>
      <name val="Calibri"/>
      <family val="2"/>
      <scheme val="minor"/>
    </font>
    <font>
      <i/>
      <sz val="11"/>
      <color rgb="FFC00000"/>
      <name val="Calibri"/>
      <family val="2"/>
      <scheme val="minor"/>
    </font>
    <font>
      <b/>
      <sz val="14"/>
      <color theme="0"/>
      <name val="Calibri"/>
      <family val="2"/>
      <scheme val="minor"/>
    </font>
    <font>
      <b/>
      <sz val="11"/>
      <color rgb="FFC00000"/>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sz val="11"/>
      <color rgb="FF000000"/>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0099FF"/>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rgb="FF000000"/>
      </patternFill>
    </fill>
    <fill>
      <patternFill patternType="solid">
        <fgColor rgb="FFFFFFFF"/>
        <bgColor rgb="FF000000"/>
      </patternFill>
    </fill>
  </fills>
  <borders count="40">
    <border>
      <left/>
      <right/>
      <top/>
      <bottom/>
      <diagonal/>
    </border>
    <border>
      <left style="thin">
        <color auto="1"/>
      </left>
      <right style="hair">
        <color theme="1" tint="0.499984740745262"/>
      </right>
      <top style="hair">
        <color theme="1" tint="0.499984740745262"/>
      </top>
      <bottom style="hair">
        <color theme="1" tint="0.499984740745262"/>
      </bottom>
      <diagonal/>
    </border>
    <border>
      <left style="hair">
        <color theme="1" tint="0.499984740745262"/>
      </left>
      <right style="thin">
        <color auto="1"/>
      </right>
      <top style="hair">
        <color theme="1" tint="0.499984740745262"/>
      </top>
      <bottom style="hair">
        <color theme="1" tint="0.499984740745262"/>
      </bottom>
      <diagonal/>
    </border>
    <border>
      <left/>
      <right style="hair">
        <color theme="1" tint="0.499984740745262"/>
      </right>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auto="1"/>
      </left>
      <right style="hair">
        <color theme="1" tint="0.499984740745262"/>
      </right>
      <top style="thin">
        <color auto="1"/>
      </top>
      <bottom style="hair">
        <color theme="1" tint="0.499984740745262"/>
      </bottom>
      <diagonal/>
    </border>
    <border>
      <left style="hair">
        <color theme="1" tint="0.499984740745262"/>
      </left>
      <right style="thin">
        <color auto="1"/>
      </right>
      <top style="thin">
        <color auto="1"/>
      </top>
      <bottom style="hair">
        <color theme="1" tint="0.499984740745262"/>
      </bottom>
      <diagonal/>
    </border>
    <border>
      <left/>
      <right style="hair">
        <color theme="1" tint="0.499984740745262"/>
      </right>
      <top style="hair">
        <color theme="1" tint="0.499984740745262"/>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hair">
        <color theme="1" tint="0.499984740745262"/>
      </left>
      <right style="medium">
        <color auto="1"/>
      </right>
      <top style="thin">
        <color auto="1"/>
      </top>
      <bottom style="hair">
        <color theme="1" tint="0.499984740745262"/>
      </bottom>
      <diagonal/>
    </border>
    <border>
      <left style="medium">
        <color auto="1"/>
      </left>
      <right style="thin">
        <color auto="1"/>
      </right>
      <top/>
      <bottom/>
      <diagonal/>
    </border>
    <border>
      <left style="hair">
        <color theme="1" tint="0.499984740745262"/>
      </left>
      <right style="medium">
        <color auto="1"/>
      </right>
      <top style="hair">
        <color theme="1" tint="0.499984740745262"/>
      </top>
      <bottom style="thin">
        <color auto="1"/>
      </bottom>
      <diagonal/>
    </border>
    <border>
      <left style="hair">
        <color theme="1" tint="0.499984740745262"/>
      </left>
      <right style="medium">
        <color auto="1"/>
      </right>
      <top/>
      <bottom style="hair">
        <color theme="1" tint="0.499984740745262"/>
      </bottom>
      <diagonal/>
    </border>
    <border>
      <left style="hair">
        <color theme="1" tint="0.499984740745262"/>
      </left>
      <right style="medium">
        <color auto="1"/>
      </right>
      <top style="hair">
        <color theme="1" tint="0.499984740745262"/>
      </top>
      <bottom style="hair">
        <color theme="1" tint="0.499984740745262"/>
      </bottom>
      <diagonal/>
    </border>
    <border>
      <left style="hair">
        <color theme="1" tint="0.499984740745262"/>
      </left>
      <right style="medium">
        <color auto="1"/>
      </right>
      <top style="hair">
        <color theme="1" tint="0.499984740745262"/>
      </top>
      <bottom/>
      <diagonal/>
    </border>
    <border>
      <left style="medium">
        <color auto="1"/>
      </left>
      <right style="thin">
        <color auto="1"/>
      </right>
      <top/>
      <bottom style="medium">
        <color auto="1"/>
      </bottom>
      <diagonal/>
    </border>
    <border>
      <left style="thin">
        <color auto="1"/>
      </left>
      <right style="hair">
        <color theme="1" tint="0.499984740745262"/>
      </right>
      <top style="hair">
        <color theme="1" tint="0.499984740745262"/>
      </top>
      <bottom style="medium">
        <color auto="1"/>
      </bottom>
      <diagonal/>
    </border>
    <border>
      <left style="hair">
        <color theme="1" tint="0.499984740745262"/>
      </left>
      <right style="thin">
        <color auto="1"/>
      </right>
      <top style="hair">
        <color theme="1" tint="0.499984740745262"/>
      </top>
      <bottom style="medium">
        <color auto="1"/>
      </bottom>
      <diagonal/>
    </border>
    <border>
      <left style="hair">
        <color theme="1" tint="0.499984740745262"/>
      </left>
      <right style="medium">
        <color auto="1"/>
      </right>
      <top style="hair">
        <color theme="1" tint="0.499984740745262"/>
      </top>
      <bottom style="medium">
        <color auto="1"/>
      </bottom>
      <diagonal/>
    </border>
    <border>
      <left/>
      <right style="hair">
        <color theme="1" tint="0.499984740745262"/>
      </right>
      <top style="thin">
        <color auto="1"/>
      </top>
      <bottom style="hair">
        <color theme="1" tint="0.499984740745262"/>
      </bottom>
      <diagonal/>
    </border>
    <border>
      <left/>
      <right style="hair">
        <color theme="1" tint="0.499984740745262"/>
      </right>
      <top style="hair">
        <color theme="1" tint="0.499984740745262"/>
      </top>
      <bottom style="thin">
        <color auto="1"/>
      </bottom>
      <diagonal/>
    </border>
    <border>
      <left/>
      <right style="hair">
        <color theme="1" tint="0.499984740745262"/>
      </right>
      <top style="hair">
        <color theme="1" tint="0.499984740745262"/>
      </top>
      <bottom style="medium">
        <color auto="1"/>
      </bottom>
      <diagonal/>
    </border>
    <border>
      <left style="thin">
        <color auto="1"/>
      </left>
      <right style="thin">
        <color auto="1"/>
      </right>
      <top style="thin">
        <color auto="1"/>
      </top>
      <bottom style="hair">
        <color theme="1" tint="0.499984740745262"/>
      </bottom>
      <diagonal/>
    </border>
    <border>
      <left style="thin">
        <color auto="1"/>
      </left>
      <right style="thin">
        <color auto="1"/>
      </right>
      <top style="hair">
        <color theme="1" tint="0.499984740745262"/>
      </top>
      <bottom style="hair">
        <color theme="1" tint="0.499984740745262"/>
      </bottom>
      <diagonal/>
    </border>
    <border>
      <left style="thin">
        <color auto="1"/>
      </left>
      <right style="thin">
        <color auto="1"/>
      </right>
      <top style="hair">
        <color theme="1" tint="0.499984740745262"/>
      </top>
      <bottom style="thin">
        <color auto="1"/>
      </bottom>
      <diagonal/>
    </border>
    <border>
      <left style="thin">
        <color auto="1"/>
      </left>
      <right style="thin">
        <color auto="1"/>
      </right>
      <top/>
      <bottom style="medium">
        <color auto="1"/>
      </bottom>
      <diagonal/>
    </border>
    <border>
      <left style="thin">
        <color auto="1"/>
      </left>
      <right style="hair">
        <color theme="1" tint="0.499984740745262"/>
      </right>
      <top style="thin">
        <color auto="1"/>
      </top>
      <bottom style="medium">
        <color auto="1"/>
      </bottom>
      <diagonal/>
    </border>
    <border>
      <left style="hair">
        <color theme="1" tint="0.499984740745262"/>
      </left>
      <right style="medium">
        <color auto="1"/>
      </right>
      <top style="thin">
        <color auto="1"/>
      </top>
      <bottom style="medium">
        <color auto="1"/>
      </bottom>
      <diagonal/>
    </border>
    <border>
      <left style="medium">
        <color auto="1"/>
      </left>
      <right/>
      <top style="medium">
        <color auto="1"/>
      </top>
      <bottom style="medium">
        <color auto="1"/>
      </bottom>
      <diagonal/>
    </border>
    <border>
      <left style="hair">
        <color theme="1" tint="0.499984740745262"/>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6">
    <xf numFmtId="0" fontId="0" fillId="0" borderId="0" xfId="0"/>
    <xf numFmtId="0" fontId="0" fillId="4" borderId="0" xfId="0" applyFill="1" applyProtection="1"/>
    <xf numFmtId="43" fontId="0" fillId="4" borderId="0" xfId="1" applyFont="1" applyFill="1" applyProtection="1"/>
    <xf numFmtId="0" fontId="0" fillId="6" borderId="5" xfId="0" applyFill="1" applyBorder="1" applyProtection="1"/>
    <xf numFmtId="0" fontId="0" fillId="6" borderId="1" xfId="0" applyFill="1" applyBorder="1" applyProtection="1"/>
    <xf numFmtId="0" fontId="0" fillId="6" borderId="3" xfId="0" applyFill="1" applyBorder="1" applyProtection="1"/>
    <xf numFmtId="0" fontId="0" fillId="6" borderId="4" xfId="0" applyFill="1" applyBorder="1" applyProtection="1"/>
    <xf numFmtId="0" fontId="0" fillId="6" borderId="7" xfId="0" applyFill="1" applyBorder="1" applyProtection="1"/>
    <xf numFmtId="164" fontId="0" fillId="4" borderId="6" xfId="2" applyNumberFormat="1" applyFont="1" applyFill="1" applyBorder="1" applyProtection="1">
      <protection locked="0"/>
    </xf>
    <xf numFmtId="164" fontId="0" fillId="4" borderId="2" xfId="2" applyNumberFormat="1" applyFont="1" applyFill="1" applyBorder="1" applyProtection="1">
      <protection locked="0"/>
    </xf>
    <xf numFmtId="165" fontId="0" fillId="4" borderId="2" xfId="1" applyNumberFormat="1" applyFont="1" applyFill="1" applyBorder="1" applyProtection="1">
      <protection locked="0"/>
    </xf>
    <xf numFmtId="165" fontId="2" fillId="4" borderId="14" xfId="1" applyNumberFormat="1" applyFont="1" applyFill="1" applyBorder="1" applyProtection="1">
      <protection locked="0"/>
    </xf>
    <xf numFmtId="165" fontId="2" fillId="4" borderId="16" xfId="1" applyNumberFormat="1" applyFont="1" applyFill="1" applyBorder="1" applyProtection="1">
      <protection locked="0"/>
    </xf>
    <xf numFmtId="165" fontId="0" fillId="5" borderId="17" xfId="1" applyNumberFormat="1" applyFont="1" applyFill="1" applyBorder="1" applyProtection="1"/>
    <xf numFmtId="165" fontId="0" fillId="5" borderId="18" xfId="1" applyNumberFormat="1" applyFont="1" applyFill="1" applyBorder="1" applyProtection="1"/>
    <xf numFmtId="165" fontId="0" fillId="5" borderId="19" xfId="1" applyNumberFormat="1" applyFont="1" applyFill="1" applyBorder="1" applyProtection="1"/>
    <xf numFmtId="0" fontId="0" fillId="6" borderId="21" xfId="0" applyFill="1" applyBorder="1" applyProtection="1"/>
    <xf numFmtId="165" fontId="0" fillId="4" borderId="22" xfId="1" applyNumberFormat="1" applyFont="1" applyFill="1" applyBorder="1" applyProtection="1">
      <protection locked="0"/>
    </xf>
    <xf numFmtId="0" fontId="0" fillId="6" borderId="24" xfId="0" applyFill="1" applyBorder="1" applyProtection="1"/>
    <xf numFmtId="0" fontId="0" fillId="6" borderId="25" xfId="0" applyFill="1" applyBorder="1" applyProtection="1"/>
    <xf numFmtId="43" fontId="8" fillId="7" borderId="2" xfId="1" applyFont="1" applyFill="1" applyBorder="1" applyAlignment="1" applyProtection="1">
      <alignment horizontal="right"/>
      <protection locked="0"/>
    </xf>
    <xf numFmtId="49" fontId="0" fillId="5" borderId="27" xfId="1" applyNumberFormat="1" applyFont="1" applyFill="1" applyBorder="1" applyAlignment="1" applyProtection="1">
      <alignment horizontal="center" vertical="center"/>
    </xf>
    <xf numFmtId="164" fontId="0" fillId="4" borderId="28" xfId="2" applyNumberFormat="1" applyFont="1" applyFill="1" applyBorder="1" applyAlignment="1" applyProtection="1">
      <alignment horizontal="center" vertical="center"/>
    </xf>
    <xf numFmtId="164" fontId="8" fillId="7" borderId="29" xfId="2" applyNumberFormat="1" applyFont="1" applyFill="1" applyBorder="1" applyAlignment="1" applyProtection="1">
      <alignment horizontal="center" vertical="center"/>
    </xf>
    <xf numFmtId="165" fontId="0" fillId="4" borderId="22" xfId="1" applyNumberFormat="1" applyFont="1" applyFill="1" applyBorder="1" applyProtection="1"/>
    <xf numFmtId="0" fontId="7" fillId="6" borderId="31" xfId="0" applyFont="1" applyFill="1" applyBorder="1" applyAlignment="1" applyProtection="1">
      <alignment vertical="center"/>
    </xf>
    <xf numFmtId="165" fontId="4" fillId="0" borderId="32" xfId="1" applyNumberFormat="1" applyFont="1" applyFill="1" applyBorder="1" applyAlignment="1" applyProtection="1">
      <alignment vertical="center"/>
    </xf>
    <xf numFmtId="165" fontId="0" fillId="4" borderId="0" xfId="0" applyNumberFormat="1" applyFill="1" applyProtection="1"/>
    <xf numFmtId="0" fontId="0" fillId="4" borderId="0" xfId="0" applyFont="1" applyFill="1" applyProtection="1"/>
    <xf numFmtId="43" fontId="0" fillId="4" borderId="0" xfId="1" applyFont="1" applyFill="1" applyBorder="1" applyProtection="1"/>
    <xf numFmtId="0" fontId="0" fillId="8" borderId="33" xfId="0" applyFont="1" applyFill="1" applyBorder="1" applyAlignment="1" applyProtection="1">
      <alignment horizontal="left"/>
    </xf>
    <xf numFmtId="165" fontId="2" fillId="8" borderId="34" xfId="1" applyNumberFormat="1" applyFont="1" applyFill="1" applyBorder="1" applyAlignment="1" applyProtection="1">
      <alignment vertical="center"/>
    </xf>
    <xf numFmtId="0" fontId="0" fillId="4" borderId="0" xfId="0" applyFont="1" applyFill="1" applyBorder="1" applyProtection="1"/>
    <xf numFmtId="165" fontId="0" fillId="4" borderId="0" xfId="1" applyNumberFormat="1" applyFont="1" applyFill="1" applyBorder="1" applyProtection="1"/>
    <xf numFmtId="10" fontId="0" fillId="4" borderId="6" xfId="2" applyNumberFormat="1" applyFont="1" applyFill="1" applyBorder="1" applyProtection="1">
      <protection locked="0"/>
    </xf>
    <xf numFmtId="10" fontId="0" fillId="4" borderId="2" xfId="2" applyNumberFormat="1" applyFont="1" applyFill="1" applyBorder="1" applyProtection="1">
      <protection locked="0"/>
    </xf>
    <xf numFmtId="9" fontId="0" fillId="4" borderId="0" xfId="0" applyNumberFormat="1" applyFill="1" applyProtection="1"/>
    <xf numFmtId="0" fontId="2" fillId="4" borderId="0" xfId="0" applyFont="1" applyFill="1" applyBorder="1" applyAlignment="1" applyProtection="1">
      <alignment vertical="center" textRotation="90"/>
    </xf>
    <xf numFmtId="164" fontId="0" fillId="4" borderId="0" xfId="2" applyNumberFormat="1" applyFont="1" applyFill="1" applyBorder="1" applyProtection="1"/>
    <xf numFmtId="0" fontId="0" fillId="4" borderId="0" xfId="0" applyFill="1" applyAlignment="1" applyProtection="1">
      <alignment horizont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textRotation="90"/>
    </xf>
    <xf numFmtId="0" fontId="2" fillId="2" borderId="15" xfId="0" applyFont="1" applyFill="1" applyBorder="1" applyAlignment="1" applyProtection="1">
      <alignment horizontal="center" vertical="center" textRotation="90"/>
    </xf>
    <xf numFmtId="0" fontId="2" fillId="2" borderId="20" xfId="0" applyFont="1" applyFill="1" applyBorder="1" applyAlignment="1" applyProtection="1">
      <alignment horizontal="center" vertical="center" textRotation="90"/>
    </xf>
    <xf numFmtId="0" fontId="2" fillId="2" borderId="8" xfId="0" applyFont="1" applyFill="1" applyBorder="1" applyAlignment="1" applyProtection="1">
      <alignment horizontal="center" vertical="center" textRotation="90"/>
    </xf>
    <xf numFmtId="0" fontId="2" fillId="2" borderId="9" xfId="0" applyFont="1" applyFill="1" applyBorder="1" applyAlignment="1" applyProtection="1">
      <alignment horizontal="center" vertical="center" textRotation="90"/>
    </xf>
    <xf numFmtId="0" fontId="2" fillId="2" borderId="30" xfId="0" applyFont="1" applyFill="1" applyBorder="1" applyAlignment="1" applyProtection="1">
      <alignment horizontal="center" vertical="center" textRotation="90"/>
    </xf>
    <xf numFmtId="0" fontId="5" fillId="4" borderId="0" xfId="0" applyFont="1" applyFill="1" applyAlignment="1" applyProtection="1">
      <alignment horizontal="center" vertical="top" wrapText="1"/>
    </xf>
    <xf numFmtId="0" fontId="5" fillId="4" borderId="0" xfId="0" applyFont="1" applyFill="1" applyAlignment="1" applyProtection="1">
      <alignment horizontal="left" vertical="top" wrapText="1"/>
    </xf>
    <xf numFmtId="0" fontId="2" fillId="2" borderId="35" xfId="0" applyFont="1" applyFill="1" applyBorder="1" applyAlignment="1" applyProtection="1">
      <alignment horizontal="center" vertical="center"/>
    </xf>
    <xf numFmtId="0" fontId="7" fillId="6" borderId="24" xfId="0" applyFont="1" applyFill="1" applyBorder="1" applyAlignment="1" applyProtection="1">
      <alignment horizontal="center" vertical="center"/>
    </xf>
    <xf numFmtId="0" fontId="7" fillId="6" borderId="26" xfId="0" applyFont="1" applyFill="1" applyBorder="1" applyAlignment="1" applyProtection="1">
      <alignment horizontal="center" vertical="center"/>
    </xf>
    <xf numFmtId="165" fontId="4" fillId="0" borderId="14" xfId="1" applyNumberFormat="1" applyFont="1" applyFill="1" applyBorder="1" applyAlignment="1" applyProtection="1">
      <alignment horizontal="center" vertical="center"/>
    </xf>
    <xf numFmtId="165" fontId="4" fillId="0" borderId="23" xfId="1" applyNumberFormat="1" applyFont="1" applyFill="1" applyBorder="1" applyAlignment="1" applyProtection="1">
      <alignment horizontal="center" vertical="center"/>
    </xf>
    <xf numFmtId="0" fontId="6" fillId="3" borderId="37"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6" fillId="3" borderId="39" xfId="0" applyFont="1" applyFill="1" applyBorder="1" applyAlignment="1" applyProtection="1">
      <alignment horizontal="center" vertical="center"/>
    </xf>
    <xf numFmtId="0" fontId="0" fillId="4" borderId="0" xfId="0" applyFont="1" applyFill="1" applyBorder="1" applyAlignment="1" applyProtection="1">
      <alignment horizontal="left" wrapText="1"/>
    </xf>
    <xf numFmtId="43" fontId="8" fillId="7" borderId="2" xfId="1" applyFont="1" applyFill="1" applyBorder="1" applyProtection="1"/>
    <xf numFmtId="164" fontId="8" fillId="7" borderId="2" xfId="2" applyNumberFormat="1" applyFont="1" applyFill="1" applyBorder="1" applyProtection="1"/>
    <xf numFmtId="43" fontId="8" fillId="7" borderId="2" xfId="1" applyFont="1" applyFill="1" applyBorder="1" applyAlignment="1" applyProtection="1">
      <alignment horizontal="right"/>
    </xf>
    <xf numFmtId="164" fontId="8" fillId="7" borderId="2" xfId="2" applyNumberFormat="1" applyFont="1" applyFill="1" applyBorder="1" applyAlignment="1" applyProtection="1">
      <alignment horizontal="right"/>
    </xf>
    <xf numFmtId="0" fontId="11" fillId="9" borderId="35" xfId="0" applyFont="1" applyFill="1" applyBorder="1" applyAlignment="1" applyProtection="1">
      <alignment horizontal="center" vertical="center"/>
    </xf>
    <xf numFmtId="0" fontId="12" fillId="10" borderId="36" xfId="0" applyFont="1" applyFill="1" applyBorder="1" applyAlignment="1" applyProtection="1">
      <alignment horizontal="center"/>
    </xf>
  </cellXfs>
  <cellStyles count="5">
    <cellStyle name="Comma" xfId="1" builtinId="3"/>
    <cellStyle name="Followed Hyperlink" xfId="4" builtinId="9" hidden="1"/>
    <cellStyle name="Hyperlink" xfId="3" builtinId="8" hidden="1"/>
    <cellStyle name="Normal" xfId="0" builtinId="0"/>
    <cellStyle name="Percent" xfId="2" builtinId="5"/>
  </cellStyles>
  <dxfs count="19">
    <dxf>
      <font>
        <b/>
        <i val="0"/>
        <color theme="9" tint="-0.24994659260841701"/>
      </font>
      <fill>
        <patternFill>
          <bgColor theme="9" tint="0.79998168889431442"/>
        </patternFill>
      </fill>
    </dxf>
    <dxf>
      <font>
        <b/>
        <i val="0"/>
        <color rgb="FF00B050"/>
      </font>
      <fill>
        <patternFill>
          <bgColor rgb="FFFFFF00"/>
        </patternFill>
      </fill>
    </dxf>
    <dxf>
      <font>
        <b/>
        <i val="0"/>
        <color rgb="FFFF0000"/>
      </font>
      <fill>
        <patternFill>
          <bgColor rgb="FFFFFF00"/>
        </patternFill>
      </fill>
    </dxf>
    <dxf>
      <font>
        <b/>
        <i val="0"/>
        <color rgb="FF00B050"/>
      </font>
      <fill>
        <patternFill>
          <bgColor rgb="FFFFFF00"/>
        </patternFill>
      </fill>
    </dxf>
    <dxf>
      <font>
        <b/>
        <i val="0"/>
        <color rgb="FFFF0000"/>
      </font>
      <fill>
        <patternFill>
          <bgColor rgb="FFFFFF00"/>
        </patternFill>
      </fill>
    </dxf>
    <dxf>
      <font>
        <b/>
        <i val="0"/>
        <color theme="9" tint="-0.24994659260841701"/>
      </font>
      <fill>
        <patternFill>
          <bgColor theme="9" tint="0.79998168889431442"/>
        </patternFill>
      </fill>
    </dxf>
    <dxf>
      <font>
        <b/>
        <i val="0"/>
        <color rgb="FF00B050"/>
      </font>
      <fill>
        <patternFill>
          <bgColor rgb="FFFFFF00"/>
        </patternFill>
      </fill>
    </dxf>
    <dxf>
      <font>
        <b/>
        <i val="0"/>
        <color rgb="FFFF0000"/>
      </font>
      <fill>
        <patternFill>
          <bgColor rgb="FFFFFF00"/>
        </patternFill>
      </fill>
    </dxf>
    <dxf>
      <font>
        <b/>
        <i val="0"/>
        <color theme="9" tint="-0.24994659260841701"/>
      </font>
      <fill>
        <patternFill>
          <bgColor theme="9" tint="0.79998168889431442"/>
        </patternFill>
      </fill>
    </dxf>
    <dxf>
      <font>
        <b/>
        <i val="0"/>
        <color rgb="FF00B050"/>
      </font>
      <fill>
        <patternFill>
          <bgColor rgb="FFFFFF00"/>
        </patternFill>
      </fill>
    </dxf>
    <dxf>
      <font>
        <b/>
        <i val="0"/>
        <color rgb="FFFF0000"/>
      </font>
      <fill>
        <patternFill>
          <bgColor rgb="FFFFFF00"/>
        </patternFill>
      </fill>
    </dxf>
    <dxf>
      <font>
        <b/>
        <i val="0"/>
        <color rgb="FF00B050"/>
      </font>
      <fill>
        <patternFill>
          <bgColor rgb="FFFFFF00"/>
        </patternFill>
      </fill>
    </dxf>
    <dxf>
      <font>
        <b/>
        <i val="0"/>
        <color rgb="FFFF0000"/>
      </font>
      <fill>
        <patternFill>
          <bgColor rgb="FFFFFF00"/>
        </patternFill>
      </fill>
    </dxf>
    <dxf>
      <font>
        <b/>
        <i val="0"/>
        <color rgb="FF00B050"/>
      </font>
      <fill>
        <patternFill>
          <bgColor rgb="FFFFFF00"/>
        </patternFill>
      </fill>
    </dxf>
    <dxf>
      <font>
        <b/>
        <i val="0"/>
        <color rgb="FFFF0000"/>
      </font>
      <fill>
        <patternFill>
          <bgColor rgb="FFFFFF00"/>
        </patternFill>
      </fill>
    </dxf>
    <dxf>
      <font>
        <b/>
        <i val="0"/>
        <color rgb="FF00B050"/>
      </font>
      <fill>
        <patternFill>
          <bgColor rgb="FFFFFF00"/>
        </patternFill>
      </fill>
    </dxf>
    <dxf>
      <font>
        <b/>
        <i val="0"/>
        <color rgb="FFFF0000"/>
      </font>
      <fill>
        <patternFill>
          <bgColor rgb="FFFFFF00"/>
        </patternFill>
      </fill>
    </dxf>
    <dxf>
      <font>
        <b/>
        <i val="0"/>
        <color theme="9" tint="-0.24994659260841701"/>
      </font>
      <fill>
        <patternFill>
          <bgColor theme="9" tint="0.79998168889431442"/>
        </patternFill>
      </fill>
    </dxf>
    <dxf>
      <font>
        <b/>
        <i val="0"/>
        <color theme="9" tint="-0.24994659260841701"/>
      </font>
      <fill>
        <patternFill>
          <bgColor theme="9" tint="0.79998168889431442"/>
        </patternFill>
      </fill>
    </dxf>
  </dxfs>
  <tableStyles count="0" defaultTableStyle="TableStyleMedium2" defaultPivotStyle="PivotStyleLight16"/>
  <colors>
    <mruColors>
      <color rgb="FF0099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56"/>
  <sheetViews>
    <sheetView tabSelected="1" workbookViewId="0">
      <selection activeCell="D3" sqref="D3"/>
    </sheetView>
  </sheetViews>
  <sheetFormatPr baseColWidth="10" defaultColWidth="9.1640625" defaultRowHeight="15" zeroHeight="1" x14ac:dyDescent="0.2"/>
  <cols>
    <col min="1" max="1" width="3.33203125" style="1" customWidth="1"/>
    <col min="2" max="2" width="3.6640625" style="1" bestFit="1" customWidth="1"/>
    <col min="3" max="3" width="50.6640625" style="1" customWidth="1"/>
    <col min="4" max="4" width="15.6640625" style="1" customWidth="1"/>
    <col min="5" max="5" width="3.6640625" style="1" bestFit="1" customWidth="1"/>
    <col min="6" max="6" width="50.6640625" style="1" customWidth="1"/>
    <col min="7" max="7" width="15.6640625" style="2" customWidth="1"/>
    <col min="8" max="8" width="3.33203125" style="1" customWidth="1"/>
    <col min="9" max="9" width="16.1640625" style="1" customWidth="1"/>
    <col min="10" max="16384" width="9.1640625" style="1"/>
  </cols>
  <sheetData>
    <row r="1" spans="2:9" ht="16" thickBot="1" x14ac:dyDescent="0.25"/>
    <row r="2" spans="2:9" ht="25" customHeight="1" x14ac:dyDescent="0.2">
      <c r="B2" s="40" t="s">
        <v>27</v>
      </c>
      <c r="C2" s="41"/>
      <c r="D2" s="41"/>
      <c r="E2" s="41"/>
      <c r="F2" s="41"/>
      <c r="G2" s="42"/>
    </row>
    <row r="3" spans="2:9" ht="15" customHeight="1" x14ac:dyDescent="0.2">
      <c r="B3" s="43" t="s">
        <v>8</v>
      </c>
      <c r="C3" s="3" t="s">
        <v>36</v>
      </c>
      <c r="D3" s="8">
        <v>0.22</v>
      </c>
      <c r="E3" s="46" t="s">
        <v>9</v>
      </c>
      <c r="F3" s="18" t="s">
        <v>6</v>
      </c>
      <c r="G3" s="11">
        <v>250</v>
      </c>
    </row>
    <row r="4" spans="2:9" x14ac:dyDescent="0.2">
      <c r="B4" s="44"/>
      <c r="C4" s="4" t="s">
        <v>0</v>
      </c>
      <c r="D4" s="60">
        <f>IF(G4&lt;=250,10,IF(G4&lt;=500, 20, 30))</f>
        <v>30</v>
      </c>
      <c r="E4" s="47"/>
      <c r="F4" s="19" t="s">
        <v>10</v>
      </c>
      <c r="G4" s="12">
        <v>700</v>
      </c>
    </row>
    <row r="5" spans="2:9" x14ac:dyDescent="0.2">
      <c r="B5" s="44"/>
      <c r="C5" s="4" t="s">
        <v>1</v>
      </c>
      <c r="D5" s="61">
        <v>0.02</v>
      </c>
      <c r="E5" s="47"/>
      <c r="F5" s="5" t="s">
        <v>25</v>
      </c>
      <c r="G5" s="13">
        <f>(G4*D3+D4+MAX(G4*D5, 25))*1.15</f>
        <v>240.35</v>
      </c>
      <c r="I5" s="27"/>
    </row>
    <row r="6" spans="2:9" x14ac:dyDescent="0.2">
      <c r="B6" s="44"/>
      <c r="C6" s="4" t="s">
        <v>2</v>
      </c>
      <c r="D6" s="10">
        <v>70</v>
      </c>
      <c r="E6" s="47"/>
      <c r="F6" s="6" t="s">
        <v>26</v>
      </c>
      <c r="G6" s="14">
        <f>D6*1.15</f>
        <v>80.5</v>
      </c>
      <c r="I6" s="27"/>
    </row>
    <row r="7" spans="2:9" x14ac:dyDescent="0.2">
      <c r="B7" s="44"/>
      <c r="C7" s="4" t="s">
        <v>33</v>
      </c>
      <c r="D7" s="10">
        <v>6</v>
      </c>
      <c r="E7" s="47"/>
      <c r="F7" s="6" t="s">
        <v>17</v>
      </c>
      <c r="G7" s="14">
        <f>G4*D8/(1+D8)</f>
        <v>88.646288209606979</v>
      </c>
    </row>
    <row r="8" spans="2:9" x14ac:dyDescent="0.2">
      <c r="B8" s="44"/>
      <c r="C8" s="6" t="s">
        <v>17</v>
      </c>
      <c r="D8" s="9">
        <v>0.14499999999999999</v>
      </c>
      <c r="E8" s="47"/>
      <c r="F8" s="6" t="s">
        <v>7</v>
      </c>
      <c r="G8" s="14">
        <f>D7</f>
        <v>6</v>
      </c>
    </row>
    <row r="9" spans="2:9" x14ac:dyDescent="0.2">
      <c r="B9" s="44"/>
      <c r="C9" s="6" t="s">
        <v>11</v>
      </c>
      <c r="D9" s="9">
        <v>0.2</v>
      </c>
      <c r="E9" s="47"/>
      <c r="F9" s="7" t="s">
        <v>13</v>
      </c>
      <c r="G9" s="15">
        <f>(MAX(G4*D5, 25)+D6*2.2)*1.15*D10</f>
        <v>16.468</v>
      </c>
      <c r="I9" s="27"/>
    </row>
    <row r="10" spans="2:9" x14ac:dyDescent="0.2">
      <c r="B10" s="44"/>
      <c r="C10" s="4" t="s">
        <v>14</v>
      </c>
      <c r="D10" s="9">
        <v>0.08</v>
      </c>
      <c r="E10" s="47"/>
      <c r="F10" s="6" t="s">
        <v>12</v>
      </c>
      <c r="G10" s="15">
        <f>D7*D9</f>
        <v>1.2000000000000002</v>
      </c>
    </row>
    <row r="11" spans="2:9" ht="16" thickBot="1" x14ac:dyDescent="0.25">
      <c r="B11" s="45"/>
      <c r="C11" s="16" t="s">
        <v>5</v>
      </c>
      <c r="D11" s="17">
        <v>600</v>
      </c>
      <c r="E11" s="48"/>
      <c r="F11" s="25" t="s">
        <v>4</v>
      </c>
      <c r="G11" s="26">
        <f>G4-G3-SUM(G5:G10)</f>
        <v>16.83571179039302</v>
      </c>
    </row>
    <row r="12" spans="2:9" ht="16" thickBot="1" x14ac:dyDescent="0.25"/>
    <row r="13" spans="2:9" ht="25" customHeight="1" x14ac:dyDescent="0.2">
      <c r="B13" s="40" t="s">
        <v>28</v>
      </c>
      <c r="C13" s="41"/>
      <c r="D13" s="41"/>
      <c r="E13" s="41"/>
      <c r="F13" s="41"/>
      <c r="G13" s="42"/>
    </row>
    <row r="14" spans="2:9" x14ac:dyDescent="0.2">
      <c r="B14" s="43" t="s">
        <v>8</v>
      </c>
      <c r="C14" s="3" t="s">
        <v>36</v>
      </c>
      <c r="D14" s="8">
        <v>0.22</v>
      </c>
      <c r="E14" s="46" t="s">
        <v>9</v>
      </c>
      <c r="F14" s="18" t="s">
        <v>6</v>
      </c>
      <c r="G14" s="11">
        <f>G3</f>
        <v>250</v>
      </c>
    </row>
    <row r="15" spans="2:9" x14ac:dyDescent="0.2">
      <c r="B15" s="44"/>
      <c r="C15" s="4" t="s">
        <v>0</v>
      </c>
      <c r="D15" s="62">
        <f>IF(G15&lt;=500,10, IF(G15&lt;=1000, 20, 40))</f>
        <v>20</v>
      </c>
      <c r="E15" s="47"/>
      <c r="F15" s="19" t="s">
        <v>10</v>
      </c>
      <c r="G15" s="12">
        <f>G4</f>
        <v>700</v>
      </c>
    </row>
    <row r="16" spans="2:9" x14ac:dyDescent="0.2">
      <c r="B16" s="44"/>
      <c r="C16" s="4" t="s">
        <v>1</v>
      </c>
      <c r="D16" s="63">
        <v>0.02</v>
      </c>
      <c r="E16" s="47"/>
      <c r="F16" s="5" t="s">
        <v>25</v>
      </c>
      <c r="G16" s="13">
        <f>(G15*D14+D15+MAX(G15*D16, 15))*1.15</f>
        <v>217.35</v>
      </c>
    </row>
    <row r="17" spans="2:13" x14ac:dyDescent="0.2">
      <c r="B17" s="44"/>
      <c r="C17" s="4" t="s">
        <v>2</v>
      </c>
      <c r="D17" s="10">
        <v>65</v>
      </c>
      <c r="E17" s="47"/>
      <c r="F17" s="6" t="s">
        <v>26</v>
      </c>
      <c r="G17" s="14">
        <f>D17*1.15</f>
        <v>74.75</v>
      </c>
    </row>
    <row r="18" spans="2:13" x14ac:dyDescent="0.2">
      <c r="B18" s="44"/>
      <c r="C18" s="4" t="s">
        <v>33</v>
      </c>
      <c r="D18" s="10">
        <v>6</v>
      </c>
      <c r="E18" s="47"/>
      <c r="F18" s="6" t="s">
        <v>17</v>
      </c>
      <c r="G18" s="14">
        <f>G15*D19/(1+D19)</f>
        <v>88.646288209606979</v>
      </c>
      <c r="M18" s="36"/>
    </row>
    <row r="19" spans="2:13" x14ac:dyDescent="0.2">
      <c r="B19" s="44"/>
      <c r="C19" s="6" t="s">
        <v>17</v>
      </c>
      <c r="D19" s="9">
        <v>0.14499999999999999</v>
      </c>
      <c r="E19" s="47"/>
      <c r="F19" s="6" t="s">
        <v>7</v>
      </c>
      <c r="G19" s="14">
        <f>D18</f>
        <v>6</v>
      </c>
    </row>
    <row r="20" spans="2:13" x14ac:dyDescent="0.2">
      <c r="B20" s="44"/>
      <c r="C20" s="6" t="s">
        <v>11</v>
      </c>
      <c r="D20" s="9">
        <v>0.2</v>
      </c>
      <c r="E20" s="47"/>
      <c r="F20" s="7" t="s">
        <v>13</v>
      </c>
      <c r="G20" s="15">
        <f>(MAX(G15*D16, 25)+D17*2.2)*1.15*D21</f>
        <v>15.456</v>
      </c>
    </row>
    <row r="21" spans="2:13" x14ac:dyDescent="0.2">
      <c r="B21" s="44"/>
      <c r="C21" s="4" t="s">
        <v>14</v>
      </c>
      <c r="D21" s="9">
        <v>0.08</v>
      </c>
      <c r="E21" s="47"/>
      <c r="F21" s="6" t="s">
        <v>12</v>
      </c>
      <c r="G21" s="15">
        <f>D18*D20</f>
        <v>1.2000000000000002</v>
      </c>
    </row>
    <row r="22" spans="2:13" ht="16" thickBot="1" x14ac:dyDescent="0.25">
      <c r="B22" s="45"/>
      <c r="C22" s="16" t="s">
        <v>5</v>
      </c>
      <c r="D22" s="17">
        <v>600</v>
      </c>
      <c r="E22" s="48"/>
      <c r="F22" s="25" t="s">
        <v>4</v>
      </c>
      <c r="G22" s="26">
        <f>G15-G14-SUM(G16:G21)</f>
        <v>46.597711790393021</v>
      </c>
      <c r="I22" s="27"/>
    </row>
    <row r="23" spans="2:13" s="28" customFormat="1" ht="16" thickBot="1" x14ac:dyDescent="0.25">
      <c r="G23" s="2"/>
    </row>
    <row r="24" spans="2:13" s="28" customFormat="1" ht="16" thickBot="1" x14ac:dyDescent="0.25">
      <c r="C24" s="21" t="s">
        <v>16</v>
      </c>
      <c r="F24" s="30" t="s">
        <v>29</v>
      </c>
      <c r="G24" s="31">
        <f>G22-G11</f>
        <v>29.762</v>
      </c>
    </row>
    <row r="25" spans="2:13" s="28" customFormat="1" x14ac:dyDescent="0.2">
      <c r="C25" s="22" t="s">
        <v>37</v>
      </c>
      <c r="G25" s="2"/>
    </row>
    <row r="26" spans="2:13" s="28" customFormat="1" x14ac:dyDescent="0.2">
      <c r="C26" s="23" t="s">
        <v>30</v>
      </c>
      <c r="G26" s="2"/>
    </row>
    <row r="27" spans="2:13" s="28" customFormat="1" x14ac:dyDescent="0.2">
      <c r="G27" s="2"/>
    </row>
    <row r="28" spans="2:13" ht="31.5" customHeight="1" x14ac:dyDescent="0.2">
      <c r="B28" s="49" t="s">
        <v>35</v>
      </c>
      <c r="C28" s="49"/>
      <c r="D28" s="49"/>
      <c r="E28" s="49"/>
      <c r="F28" s="49"/>
      <c r="G28" s="49"/>
    </row>
    <row r="29" spans="2:13" x14ac:dyDescent="0.2"/>
    <row r="30" spans="2:13" ht="21" customHeight="1" thickBot="1" x14ac:dyDescent="0.25">
      <c r="B30" s="64" t="s">
        <v>39</v>
      </c>
      <c r="C30" s="64"/>
      <c r="D30" s="64"/>
      <c r="E30" s="64"/>
      <c r="F30" s="64"/>
      <c r="G30" s="64"/>
    </row>
    <row r="31" spans="2:13" x14ac:dyDescent="0.2">
      <c r="B31" s="65" t="s">
        <v>32</v>
      </c>
      <c r="C31" s="65"/>
      <c r="D31" s="65"/>
      <c r="E31" s="65"/>
      <c r="F31" s="65"/>
      <c r="G31" s="65"/>
    </row>
    <row r="32" spans="2:13" hidden="1" x14ac:dyDescent="0.2"/>
    <row r="33" spans="2:7" hidden="1" x14ac:dyDescent="0.2"/>
    <row r="34" spans="2:7" hidden="1" x14ac:dyDescent="0.2"/>
    <row r="35" spans="2:7" hidden="1" x14ac:dyDescent="0.2"/>
    <row r="36" spans="2:7" hidden="1" x14ac:dyDescent="0.2"/>
    <row r="37" spans="2:7" hidden="1" x14ac:dyDescent="0.2"/>
    <row r="38" spans="2:7" hidden="1" x14ac:dyDescent="0.2"/>
    <row r="39" spans="2:7" hidden="1" x14ac:dyDescent="0.2"/>
    <row r="40" spans="2:7" hidden="1" x14ac:dyDescent="0.2"/>
    <row r="41" spans="2:7" hidden="1" x14ac:dyDescent="0.2"/>
    <row r="42" spans="2:7" hidden="1" x14ac:dyDescent="0.2"/>
    <row r="43" spans="2:7" hidden="1" x14ac:dyDescent="0.2"/>
    <row r="44" spans="2:7" hidden="1" x14ac:dyDescent="0.2"/>
    <row r="45" spans="2:7" x14ac:dyDescent="0.2">
      <c r="B45" s="39"/>
      <c r="C45" s="39"/>
      <c r="D45" s="39"/>
      <c r="E45" s="39"/>
      <c r="F45" s="39"/>
      <c r="G45" s="39"/>
    </row>
    <row r="46" spans="2:7" x14ac:dyDescent="0.2"/>
    <row r="47" spans="2:7" x14ac:dyDescent="0.2"/>
    <row r="48" spans="2:7" x14ac:dyDescent="0.2"/>
    <row r="49" x14ac:dyDescent="0.2"/>
    <row r="50" x14ac:dyDescent="0.2"/>
    <row r="51" x14ac:dyDescent="0.2"/>
    <row r="52" x14ac:dyDescent="0.2"/>
    <row r="53" x14ac:dyDescent="0.2"/>
    <row r="54" x14ac:dyDescent="0.2"/>
    <row r="55" x14ac:dyDescent="0.2"/>
    <row r="56" x14ac:dyDescent="0.2"/>
  </sheetData>
  <sheetProtection password="CBA6" sheet="1" objects="1" scenarios="1" selectLockedCells="1"/>
  <mergeCells count="10">
    <mergeCell ref="B45:G45"/>
    <mergeCell ref="B13:G13"/>
    <mergeCell ref="B14:B22"/>
    <mergeCell ref="E14:E22"/>
    <mergeCell ref="B2:G2"/>
    <mergeCell ref="B3:B11"/>
    <mergeCell ref="E3:E11"/>
    <mergeCell ref="B30:G30"/>
    <mergeCell ref="B31:G31"/>
    <mergeCell ref="B28:G28"/>
  </mergeCells>
  <conditionalFormatting sqref="G4">
    <cfRule type="cellIs" dxfId="18" priority="8" operator="greaterThan">
      <formula>" ₹ 0"</formula>
    </cfRule>
  </conditionalFormatting>
  <conditionalFormatting sqref="G15">
    <cfRule type="cellIs" dxfId="17" priority="7" operator="greaterThan">
      <formula>" ₹ 0"</formula>
    </cfRule>
  </conditionalFormatting>
  <conditionalFormatting sqref="G11">
    <cfRule type="cellIs" dxfId="16" priority="5" operator="lessThan">
      <formula>0</formula>
    </cfRule>
    <cfRule type="cellIs" dxfId="15" priority="6" operator="greaterThan">
      <formula>0</formula>
    </cfRule>
  </conditionalFormatting>
  <conditionalFormatting sqref="G22">
    <cfRule type="cellIs" dxfId="14" priority="3" operator="lessThan">
      <formula>0</formula>
    </cfRule>
    <cfRule type="cellIs" dxfId="13" priority="4" operator="greaterThan">
      <formula>0</formula>
    </cfRule>
  </conditionalFormatting>
  <conditionalFormatting sqref="G24">
    <cfRule type="cellIs" dxfId="12" priority="1" operator="lessThan">
      <formula>0</formula>
    </cfRule>
    <cfRule type="cellIs" dxfId="11" priority="2" operator="greaterThan">
      <formula>0</formula>
    </cfRule>
  </conditionalFormatting>
  <pageMargins left="0.7" right="0.7" top="0.75" bottom="0.75"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workbookViewId="0">
      <selection activeCell="D3" sqref="D3"/>
    </sheetView>
  </sheetViews>
  <sheetFormatPr baseColWidth="10" defaultColWidth="0" defaultRowHeight="0" customHeight="1" zeroHeight="1" x14ac:dyDescent="0.2"/>
  <cols>
    <col min="1" max="1" width="3.33203125" style="1" customWidth="1"/>
    <col min="2" max="2" width="3.6640625" style="1" bestFit="1" customWidth="1"/>
    <col min="3" max="3" width="50.6640625" style="1" customWidth="1"/>
    <col min="4" max="4" width="15.6640625" style="1" customWidth="1"/>
    <col min="5" max="5" width="3.6640625" style="1" bestFit="1" customWidth="1"/>
    <col min="6" max="6" width="50.6640625" style="1" customWidth="1"/>
    <col min="7" max="7" width="15.6640625" style="2" customWidth="1"/>
    <col min="8" max="8" width="3.33203125" style="1" customWidth="1"/>
    <col min="9" max="13" width="0" style="1" hidden="1" customWidth="1"/>
    <col min="14" max="16384" width="9.1640625" style="1" hidden="1"/>
  </cols>
  <sheetData>
    <row r="1" spans="2:7" ht="16" thickBot="1" x14ac:dyDescent="0.25"/>
    <row r="2" spans="2:7" ht="25" customHeight="1" x14ac:dyDescent="0.2">
      <c r="B2" s="40" t="s">
        <v>19</v>
      </c>
      <c r="C2" s="41"/>
      <c r="D2" s="41"/>
      <c r="E2" s="41"/>
      <c r="F2" s="41"/>
      <c r="G2" s="42"/>
    </row>
    <row r="3" spans="2:7" ht="15" customHeight="1" x14ac:dyDescent="0.2">
      <c r="B3" s="43" t="s">
        <v>8</v>
      </c>
      <c r="C3" s="3" t="s">
        <v>20</v>
      </c>
      <c r="D3" s="34">
        <v>0.22</v>
      </c>
      <c r="E3" s="46" t="s">
        <v>9</v>
      </c>
      <c r="F3" s="18" t="s">
        <v>6</v>
      </c>
      <c r="G3" s="11">
        <v>250</v>
      </c>
    </row>
    <row r="4" spans="2:7" ht="15" x14ac:dyDescent="0.2">
      <c r="B4" s="44"/>
      <c r="C4" s="4" t="s">
        <v>21</v>
      </c>
      <c r="D4" s="20">
        <f>IF(G4&lt;=1000, 10, 20)</f>
        <v>10</v>
      </c>
      <c r="E4" s="47"/>
      <c r="F4" s="19" t="s">
        <v>10</v>
      </c>
      <c r="G4" s="12">
        <v>700</v>
      </c>
    </row>
    <row r="5" spans="2:7" ht="15" x14ac:dyDescent="0.2">
      <c r="B5" s="44"/>
      <c r="C5" s="4" t="s">
        <v>2</v>
      </c>
      <c r="D5" s="10">
        <v>65</v>
      </c>
      <c r="E5" s="47"/>
      <c r="F5" s="5" t="s">
        <v>25</v>
      </c>
      <c r="G5" s="13">
        <f>(G4*(D3+D6)+D4)*1.15</f>
        <v>198.66249999999999</v>
      </c>
    </row>
    <row r="6" spans="2:7" ht="15" x14ac:dyDescent="0.2">
      <c r="B6" s="44"/>
      <c r="C6" s="4" t="s">
        <v>38</v>
      </c>
      <c r="D6" s="35">
        <v>1.2500000000000001E-2</v>
      </c>
      <c r="E6" s="47"/>
      <c r="F6" s="6" t="s">
        <v>26</v>
      </c>
      <c r="G6" s="14">
        <f>D5</f>
        <v>65</v>
      </c>
    </row>
    <row r="7" spans="2:7" ht="15" x14ac:dyDescent="0.2">
      <c r="B7" s="44"/>
      <c r="C7" s="4" t="s">
        <v>3</v>
      </c>
      <c r="D7" s="10">
        <v>7</v>
      </c>
      <c r="E7" s="47"/>
      <c r="F7" s="6" t="s">
        <v>17</v>
      </c>
      <c r="G7" s="14">
        <f>G4*D8/(1+D8)</f>
        <v>88.646288209606979</v>
      </c>
    </row>
    <row r="8" spans="2:7" ht="15" x14ac:dyDescent="0.2">
      <c r="B8" s="44"/>
      <c r="C8" s="6" t="s">
        <v>17</v>
      </c>
      <c r="D8" s="9">
        <v>0.14499999999999999</v>
      </c>
      <c r="E8" s="47"/>
      <c r="F8" s="6" t="s">
        <v>7</v>
      </c>
      <c r="G8" s="14">
        <f>D7</f>
        <v>7</v>
      </c>
    </row>
    <row r="9" spans="2:7" ht="15" x14ac:dyDescent="0.2">
      <c r="B9" s="44"/>
      <c r="C9" s="6" t="s">
        <v>11</v>
      </c>
      <c r="D9" s="9">
        <v>0.1</v>
      </c>
      <c r="E9" s="47"/>
      <c r="F9" s="7" t="s">
        <v>13</v>
      </c>
      <c r="G9" s="15">
        <f>((G4*(D3+D6)*20%+D5)*D10 +D5*(D9-D10))*1.15</f>
        <v>8.9723000000000006</v>
      </c>
    </row>
    <row r="10" spans="2:7" ht="15" x14ac:dyDescent="0.2">
      <c r="B10" s="44"/>
      <c r="C10" s="4" t="s">
        <v>14</v>
      </c>
      <c r="D10" s="9">
        <v>0.04</v>
      </c>
      <c r="E10" s="47"/>
      <c r="F10" s="6" t="s">
        <v>12</v>
      </c>
      <c r="G10" s="15">
        <f>D7*D9</f>
        <v>0.70000000000000007</v>
      </c>
    </row>
    <row r="11" spans="2:7" ht="16" thickBot="1" x14ac:dyDescent="0.25">
      <c r="B11" s="45"/>
      <c r="C11" s="16" t="s">
        <v>5</v>
      </c>
      <c r="D11" s="17">
        <v>600</v>
      </c>
      <c r="E11" s="48"/>
      <c r="F11" s="25" t="s">
        <v>4</v>
      </c>
      <c r="G11" s="26">
        <f>G4-G3-SUM(G5:G10)</f>
        <v>81.01891179039302</v>
      </c>
    </row>
    <row r="12" spans="2:7" ht="16" thickBot="1" x14ac:dyDescent="0.25"/>
    <row r="13" spans="2:7" ht="25" customHeight="1" x14ac:dyDescent="0.2">
      <c r="B13" s="40" t="s">
        <v>18</v>
      </c>
      <c r="C13" s="41"/>
      <c r="D13" s="41"/>
      <c r="E13" s="41"/>
      <c r="F13" s="41"/>
      <c r="G13" s="42"/>
    </row>
    <row r="14" spans="2:7" ht="15" x14ac:dyDescent="0.2">
      <c r="B14" s="43" t="s">
        <v>8</v>
      </c>
      <c r="C14" s="3" t="s">
        <v>20</v>
      </c>
      <c r="D14" s="8">
        <v>0.22</v>
      </c>
      <c r="E14" s="46" t="s">
        <v>9</v>
      </c>
      <c r="F14" s="18" t="s">
        <v>6</v>
      </c>
      <c r="G14" s="11">
        <f>G3</f>
        <v>250</v>
      </c>
    </row>
    <row r="15" spans="2:7" ht="15" x14ac:dyDescent="0.2">
      <c r="B15" s="44"/>
      <c r="C15" s="4" t="s">
        <v>21</v>
      </c>
      <c r="D15" s="20">
        <f>IF(G15&lt;=1000, 10, 20)</f>
        <v>10</v>
      </c>
      <c r="E15" s="47"/>
      <c r="F15" s="19" t="s">
        <v>10</v>
      </c>
      <c r="G15" s="12">
        <f>G4</f>
        <v>700</v>
      </c>
    </row>
    <row r="16" spans="2:7" ht="15" x14ac:dyDescent="0.2">
      <c r="B16" s="44"/>
      <c r="C16" s="4" t="s">
        <v>38</v>
      </c>
      <c r="D16" s="35">
        <v>1.2500000000000001E-2</v>
      </c>
      <c r="E16" s="47"/>
      <c r="F16" s="5" t="s">
        <v>25</v>
      </c>
      <c r="G16" s="13">
        <f>(G15*(D14+D16)+D15)*1.15</f>
        <v>198.66249999999999</v>
      </c>
    </row>
    <row r="17" spans="2:7" ht="15" x14ac:dyDescent="0.2">
      <c r="B17" s="44"/>
      <c r="C17" s="4" t="s">
        <v>49</v>
      </c>
      <c r="D17" s="10">
        <v>10</v>
      </c>
      <c r="E17" s="47"/>
      <c r="F17" s="6" t="s">
        <v>26</v>
      </c>
      <c r="G17" s="14">
        <f>D17+D18</f>
        <v>40</v>
      </c>
    </row>
    <row r="18" spans="2:7" ht="15" x14ac:dyDescent="0.2">
      <c r="B18" s="44"/>
      <c r="C18" s="4" t="s">
        <v>50</v>
      </c>
      <c r="D18" s="10">
        <v>30</v>
      </c>
      <c r="E18" s="47"/>
      <c r="F18" s="6" t="s">
        <v>17</v>
      </c>
      <c r="G18" s="14">
        <f>G15*D19/(1+D19)</f>
        <v>88.646288209606979</v>
      </c>
    </row>
    <row r="19" spans="2:7" ht="15" x14ac:dyDescent="0.2">
      <c r="B19" s="44"/>
      <c r="C19" s="6" t="s">
        <v>17</v>
      </c>
      <c r="D19" s="9">
        <v>0.14499999999999999</v>
      </c>
      <c r="E19" s="47"/>
      <c r="F19" s="6" t="s">
        <v>7</v>
      </c>
      <c r="G19" s="14">
        <v>0</v>
      </c>
    </row>
    <row r="20" spans="2:7" ht="15" x14ac:dyDescent="0.2">
      <c r="B20" s="44"/>
      <c r="C20" s="6" t="s">
        <v>11</v>
      </c>
      <c r="D20" s="9">
        <v>0.12</v>
      </c>
      <c r="E20" s="47"/>
      <c r="F20" s="7" t="s">
        <v>13</v>
      </c>
      <c r="G20" s="15">
        <f>((G15*(D14+D16)*20%+G17)*D21+G17*(D20-D21))*1.15</f>
        <v>7.3916249999999994</v>
      </c>
    </row>
    <row r="21" spans="2:7" ht="15" x14ac:dyDescent="0.2">
      <c r="B21" s="44"/>
      <c r="C21" s="4" t="s">
        <v>14</v>
      </c>
      <c r="D21" s="9">
        <v>0.05</v>
      </c>
      <c r="E21" s="47"/>
      <c r="F21" s="6" t="s">
        <v>12</v>
      </c>
      <c r="G21" s="15">
        <v>0</v>
      </c>
    </row>
    <row r="22" spans="2:7" ht="16" thickBot="1" x14ac:dyDescent="0.25">
      <c r="B22" s="45"/>
      <c r="C22" s="16" t="s">
        <v>5</v>
      </c>
      <c r="D22" s="17">
        <v>600</v>
      </c>
      <c r="E22" s="48"/>
      <c r="F22" s="25" t="s">
        <v>4</v>
      </c>
      <c r="G22" s="26">
        <f>G15-G14-SUM(G16:G21)</f>
        <v>115.29958679039305</v>
      </c>
    </row>
    <row r="23" spans="2:7" ht="16" thickBot="1" x14ac:dyDescent="0.25"/>
    <row r="24" spans="2:7" s="28" customFormat="1" ht="16" thickBot="1" x14ac:dyDescent="0.25">
      <c r="C24" s="21" t="s">
        <v>16</v>
      </c>
      <c r="F24" s="30" t="s">
        <v>51</v>
      </c>
      <c r="G24" s="31">
        <f>G22-G11</f>
        <v>34.280675000000031</v>
      </c>
    </row>
    <row r="25" spans="2:7" s="28" customFormat="1" ht="15" x14ac:dyDescent="0.2">
      <c r="C25" s="22" t="s">
        <v>15</v>
      </c>
      <c r="G25" s="2"/>
    </row>
    <row r="26" spans="2:7" s="28" customFormat="1" ht="15" x14ac:dyDescent="0.2">
      <c r="C26" s="23" t="s">
        <v>30</v>
      </c>
      <c r="G26" s="2"/>
    </row>
    <row r="27" spans="2:7" s="28" customFormat="1" ht="15" x14ac:dyDescent="0.2">
      <c r="G27" s="2"/>
    </row>
    <row r="28" spans="2:7" ht="31.5" customHeight="1" x14ac:dyDescent="0.2">
      <c r="B28" s="50" t="s">
        <v>31</v>
      </c>
      <c r="C28" s="50"/>
      <c r="D28" s="50"/>
      <c r="E28" s="50"/>
      <c r="F28" s="50"/>
      <c r="G28" s="50"/>
    </row>
    <row r="29" spans="2:7" ht="15" x14ac:dyDescent="0.2"/>
    <row r="30" spans="2:7" ht="21" customHeight="1" thickBot="1" x14ac:dyDescent="0.25">
      <c r="B30" s="51" t="s">
        <v>39</v>
      </c>
      <c r="C30" s="51"/>
      <c r="D30" s="51"/>
      <c r="E30" s="51"/>
      <c r="F30" s="51"/>
      <c r="G30" s="51"/>
    </row>
    <row r="31" spans="2:7" ht="15" x14ac:dyDescent="0.2">
      <c r="B31" s="39" t="s">
        <v>32</v>
      </c>
      <c r="C31" s="39"/>
      <c r="D31" s="39"/>
      <c r="E31" s="39"/>
      <c r="F31" s="39"/>
      <c r="G31" s="39"/>
    </row>
    <row r="32" spans="2:7" ht="15" x14ac:dyDescent="0.2"/>
    <row r="33" ht="15" hidden="1" customHeight="1" x14ac:dyDescent="0.2"/>
    <row r="34" ht="15" hidden="1" customHeight="1" x14ac:dyDescent="0.2"/>
    <row r="35" ht="15" hidden="1" x14ac:dyDescent="0.2"/>
    <row r="36" ht="15" hidden="1" x14ac:dyDescent="0.2"/>
    <row r="37" ht="15" hidden="1" x14ac:dyDescent="0.2"/>
    <row r="38" ht="15" hidden="1" x14ac:dyDescent="0.2"/>
    <row r="39" ht="15" hidden="1" x14ac:dyDescent="0.2"/>
    <row r="40" ht="15" hidden="1" x14ac:dyDescent="0.2"/>
    <row r="41" ht="15" hidden="1" x14ac:dyDescent="0.2"/>
    <row r="42" ht="15" hidden="1" x14ac:dyDescent="0.2"/>
    <row r="43" ht="15" hidden="1" x14ac:dyDescent="0.2"/>
    <row r="44" ht="15" hidden="1" x14ac:dyDescent="0.2"/>
    <row r="45" ht="15" hidden="1" x14ac:dyDescent="0.2"/>
  </sheetData>
  <sheetProtection password="CBA6" sheet="1" objects="1" scenarios="1" selectLockedCells="1"/>
  <mergeCells count="9">
    <mergeCell ref="B13:G13"/>
    <mergeCell ref="B2:G2"/>
    <mergeCell ref="B3:B11"/>
    <mergeCell ref="E3:E11"/>
    <mergeCell ref="B28:G28"/>
    <mergeCell ref="B30:G30"/>
    <mergeCell ref="B31:G31"/>
    <mergeCell ref="B14:B22"/>
    <mergeCell ref="E14:E22"/>
  </mergeCells>
  <conditionalFormatting sqref="G11">
    <cfRule type="cellIs" dxfId="10" priority="9" operator="lessThan">
      <formula>0</formula>
    </cfRule>
    <cfRule type="cellIs" dxfId="9" priority="10" operator="greaterThan">
      <formula>0</formula>
    </cfRule>
  </conditionalFormatting>
  <conditionalFormatting sqref="G4">
    <cfRule type="cellIs" dxfId="8" priority="8" operator="greaterThan">
      <formula>" ₹ 0"</formula>
    </cfRule>
  </conditionalFormatting>
  <conditionalFormatting sqref="G22">
    <cfRule type="cellIs" dxfId="7" priority="6" operator="lessThan">
      <formula>0</formula>
    </cfRule>
    <cfRule type="cellIs" dxfId="6" priority="7" operator="greaterThan">
      <formula>0</formula>
    </cfRule>
  </conditionalFormatting>
  <conditionalFormatting sqref="G15">
    <cfRule type="cellIs" dxfId="5" priority="3" operator="greaterThan">
      <formula>" ₹ 0"</formula>
    </cfRule>
  </conditionalFormatting>
  <conditionalFormatting sqref="G24">
    <cfRule type="cellIs" dxfId="4" priority="1" operator="lessThan">
      <formula>0</formula>
    </cfRule>
    <cfRule type="cellIs" dxfId="3" priority="2" operator="greaterThan">
      <formula>0</formula>
    </cfRule>
  </conditionalFormatting>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workbookViewId="0">
      <selection activeCell="G4" sqref="G4"/>
    </sheetView>
  </sheetViews>
  <sheetFormatPr baseColWidth="10" defaultColWidth="0" defaultRowHeight="0" customHeight="1" zeroHeight="1" x14ac:dyDescent="0.2"/>
  <cols>
    <col min="1" max="1" width="3.33203125" style="1" customWidth="1"/>
    <col min="2" max="2" width="3.6640625" style="1" bestFit="1" customWidth="1"/>
    <col min="3" max="3" width="50.6640625" style="1" customWidth="1"/>
    <col min="4" max="4" width="15.6640625" style="1" customWidth="1"/>
    <col min="5" max="5" width="3.6640625" style="1" bestFit="1" customWidth="1"/>
    <col min="6" max="6" width="50.6640625" style="1" customWidth="1"/>
    <col min="7" max="7" width="15.6640625" style="2" customWidth="1"/>
    <col min="8" max="8" width="3.33203125" style="1" customWidth="1"/>
    <col min="9" max="13" width="0" style="1" hidden="1" customWidth="1"/>
    <col min="14" max="16384" width="9.1640625" style="1" hidden="1"/>
  </cols>
  <sheetData>
    <row r="1" spans="2:7" ht="16" thickBot="1" x14ac:dyDescent="0.25"/>
    <row r="2" spans="2:7" ht="25" customHeight="1" x14ac:dyDescent="0.2">
      <c r="B2" s="40" t="s">
        <v>19</v>
      </c>
      <c r="C2" s="41"/>
      <c r="D2" s="41"/>
      <c r="E2" s="41"/>
      <c r="F2" s="41"/>
      <c r="G2" s="42"/>
    </row>
    <row r="3" spans="2:7" ht="15" customHeight="1" x14ac:dyDescent="0.2">
      <c r="B3" s="43" t="s">
        <v>8</v>
      </c>
      <c r="C3" s="3" t="s">
        <v>48</v>
      </c>
      <c r="D3" s="8">
        <v>0.02</v>
      </c>
      <c r="E3" s="46" t="s">
        <v>9</v>
      </c>
      <c r="F3" s="18" t="s">
        <v>6</v>
      </c>
      <c r="G3" s="11">
        <v>250</v>
      </c>
    </row>
    <row r="4" spans="2:7" ht="15" x14ac:dyDescent="0.2">
      <c r="B4" s="44"/>
      <c r="C4" s="4" t="s">
        <v>21</v>
      </c>
      <c r="D4" s="20">
        <v>0</v>
      </c>
      <c r="E4" s="47"/>
      <c r="F4" s="19" t="s">
        <v>10</v>
      </c>
      <c r="G4" s="12">
        <v>700</v>
      </c>
    </row>
    <row r="5" spans="2:7" ht="15" x14ac:dyDescent="0.2">
      <c r="B5" s="44"/>
      <c r="C5" s="4" t="s">
        <v>24</v>
      </c>
      <c r="D5" s="10">
        <v>55</v>
      </c>
      <c r="E5" s="47"/>
      <c r="F5" s="5" t="s">
        <v>22</v>
      </c>
      <c r="G5" s="13">
        <f>G4*D3*1.15+D5</f>
        <v>71.099999999999994</v>
      </c>
    </row>
    <row r="6" spans="2:7" ht="15" x14ac:dyDescent="0.2">
      <c r="B6" s="44"/>
      <c r="C6" s="4" t="s">
        <v>3</v>
      </c>
      <c r="D6" s="10">
        <v>6</v>
      </c>
      <c r="E6" s="47"/>
      <c r="F6" s="6" t="s">
        <v>17</v>
      </c>
      <c r="G6" s="14">
        <f>G4*D7/(1+D7)</f>
        <v>88.646288209606979</v>
      </c>
    </row>
    <row r="7" spans="2:7" ht="15" x14ac:dyDescent="0.2">
      <c r="B7" s="44"/>
      <c r="C7" s="6" t="s">
        <v>17</v>
      </c>
      <c r="D7" s="9">
        <v>0.14499999999999999</v>
      </c>
      <c r="E7" s="47"/>
      <c r="F7" s="6" t="s">
        <v>7</v>
      </c>
      <c r="G7" s="14">
        <f>D6</f>
        <v>6</v>
      </c>
    </row>
    <row r="8" spans="2:7" ht="15" x14ac:dyDescent="0.2">
      <c r="B8" s="44"/>
      <c r="C8" s="6" t="s">
        <v>11</v>
      </c>
      <c r="D8" s="9">
        <v>0.04</v>
      </c>
      <c r="E8" s="47"/>
      <c r="F8" s="7" t="s">
        <v>23</v>
      </c>
      <c r="G8" s="15">
        <f>G4*D3*1.15+D5*2*D8</f>
        <v>20.5</v>
      </c>
    </row>
    <row r="9" spans="2:7" ht="15" x14ac:dyDescent="0.2">
      <c r="B9" s="44"/>
      <c r="C9" s="4" t="s">
        <v>14</v>
      </c>
      <c r="D9" s="9">
        <v>0.02</v>
      </c>
      <c r="E9" s="47"/>
      <c r="F9" s="6" t="s">
        <v>12</v>
      </c>
      <c r="G9" s="15">
        <f>D6*D8</f>
        <v>0.24</v>
      </c>
    </row>
    <row r="10" spans="2:7" ht="15" x14ac:dyDescent="0.2">
      <c r="B10" s="44"/>
      <c r="C10" s="4" t="s">
        <v>5</v>
      </c>
      <c r="D10" s="10">
        <v>600</v>
      </c>
      <c r="E10" s="47"/>
      <c r="F10" s="52" t="s">
        <v>4</v>
      </c>
      <c r="G10" s="54">
        <f>G4-SUM(G3,G5,G6,G7,G8,G9)</f>
        <v>263.51371179039302</v>
      </c>
    </row>
    <row r="11" spans="2:7" ht="16" thickBot="1" x14ac:dyDescent="0.25">
      <c r="B11" s="45"/>
      <c r="C11" s="16"/>
      <c r="D11" s="24"/>
      <c r="E11" s="48"/>
      <c r="F11" s="53"/>
      <c r="G11" s="55"/>
    </row>
    <row r="12" spans="2:7" ht="15" x14ac:dyDescent="0.2"/>
    <row r="13" spans="2:7" ht="31.5" customHeight="1" x14ac:dyDescent="0.2">
      <c r="B13" s="49" t="s">
        <v>35</v>
      </c>
      <c r="C13" s="49"/>
      <c r="D13" s="49"/>
      <c r="E13" s="49"/>
      <c r="F13" s="49"/>
      <c r="G13" s="49"/>
    </row>
    <row r="14" spans="2:7" ht="15" x14ac:dyDescent="0.2"/>
    <row r="15" spans="2:7" ht="21" customHeight="1" thickBot="1" x14ac:dyDescent="0.25">
      <c r="B15" s="51" t="s">
        <v>39</v>
      </c>
      <c r="C15" s="51"/>
      <c r="D15" s="51"/>
      <c r="E15" s="51"/>
      <c r="F15" s="51"/>
      <c r="G15" s="51"/>
    </row>
    <row r="16" spans="2:7" ht="15" x14ac:dyDescent="0.2">
      <c r="B16" s="39" t="s">
        <v>32</v>
      </c>
      <c r="C16" s="39"/>
      <c r="D16" s="39"/>
      <c r="E16" s="39"/>
      <c r="F16" s="39"/>
      <c r="G16" s="39"/>
    </row>
    <row r="17" ht="15" x14ac:dyDescent="0.2"/>
    <row r="18" ht="15" hidden="1" x14ac:dyDescent="0.2"/>
    <row r="19" ht="15" hidden="1" x14ac:dyDescent="0.2"/>
    <row r="20" ht="15" hidden="1" x14ac:dyDescent="0.2"/>
    <row r="21" ht="15" hidden="1" x14ac:dyDescent="0.2"/>
    <row r="22" ht="15" hidden="1" x14ac:dyDescent="0.2"/>
    <row r="23" ht="15" hidden="1" x14ac:dyDescent="0.2"/>
    <row r="24" ht="15" hidden="1" x14ac:dyDescent="0.2"/>
    <row r="25" ht="15" hidden="1" x14ac:dyDescent="0.2"/>
    <row r="26" ht="15" hidden="1" x14ac:dyDescent="0.2"/>
    <row r="27" ht="15" hidden="1" x14ac:dyDescent="0.2"/>
    <row r="28" ht="15" hidden="1" x14ac:dyDescent="0.2"/>
    <row r="29" ht="15" hidden="1" x14ac:dyDescent="0.2"/>
    <row r="30" ht="15" hidden="1" x14ac:dyDescent="0.2"/>
  </sheetData>
  <sheetProtection password="CBA6" sheet="1" objects="1" scenarios="1" selectLockedCells="1"/>
  <mergeCells count="8">
    <mergeCell ref="B13:G13"/>
    <mergeCell ref="B15:G15"/>
    <mergeCell ref="B16:G16"/>
    <mergeCell ref="B2:G2"/>
    <mergeCell ref="B3:B11"/>
    <mergeCell ref="E3:E11"/>
    <mergeCell ref="F10:F11"/>
    <mergeCell ref="G10:G11"/>
  </mergeCells>
  <conditionalFormatting sqref="G10:G11">
    <cfRule type="cellIs" dxfId="2" priority="6" operator="lessThan">
      <formula>0</formula>
    </cfRule>
    <cfRule type="cellIs" dxfId="1" priority="7" operator="greaterThan">
      <formula>0</formula>
    </cfRule>
  </conditionalFormatting>
  <conditionalFormatting sqref="G4">
    <cfRule type="cellIs" dxfId="0" priority="5" operator="greaterThan">
      <formula>" ₹ 0"</formula>
    </cfRule>
  </conditionalFormatting>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110" zoomScaleNormal="110" zoomScalePageLayoutView="110" workbookViewId="0">
      <selection activeCell="F9" sqref="F9"/>
    </sheetView>
  </sheetViews>
  <sheetFormatPr baseColWidth="10" defaultColWidth="0" defaultRowHeight="15" zeroHeight="1" x14ac:dyDescent="0.2"/>
  <cols>
    <col min="1" max="1" width="3.33203125" style="1" customWidth="1"/>
    <col min="2" max="2" width="3.6640625" style="1" bestFit="1" customWidth="1"/>
    <col min="3" max="3" width="50.6640625" style="1" customWidth="1"/>
    <col min="4" max="4" width="15.6640625" style="1" customWidth="1"/>
    <col min="5" max="5" width="3.6640625" style="1" bestFit="1" customWidth="1"/>
    <col min="6" max="6" width="50.6640625" style="1" customWidth="1"/>
    <col min="7" max="7" width="3.33203125" style="1" customWidth="1"/>
    <col min="8" max="8" width="16.1640625" style="1" hidden="1" customWidth="1"/>
    <col min="9" max="16384" width="9.1640625" style="1" hidden="1"/>
  </cols>
  <sheetData>
    <row r="1" spans="2:6" x14ac:dyDescent="0.2"/>
    <row r="2" spans="2:6" ht="25" customHeight="1" x14ac:dyDescent="0.2">
      <c r="B2" s="56" t="s">
        <v>34</v>
      </c>
      <c r="C2" s="57"/>
      <c r="D2" s="57"/>
      <c r="E2" s="57"/>
      <c r="F2" s="58"/>
    </row>
    <row r="3" spans="2:6" ht="15" customHeight="1" x14ac:dyDescent="0.2">
      <c r="B3" s="37"/>
      <c r="C3" s="32"/>
      <c r="D3" s="38"/>
      <c r="E3" s="37"/>
      <c r="F3" s="32"/>
    </row>
    <row r="4" spans="2:6" x14ac:dyDescent="0.2">
      <c r="B4" s="37" t="s">
        <v>40</v>
      </c>
      <c r="C4" s="32" t="s">
        <v>41</v>
      </c>
      <c r="D4" s="29"/>
      <c r="E4" s="37"/>
      <c r="F4" s="32"/>
    </row>
    <row r="5" spans="2:6" x14ac:dyDescent="0.2">
      <c r="B5" s="37" t="s">
        <v>40</v>
      </c>
      <c r="C5" s="32" t="s">
        <v>42</v>
      </c>
      <c r="D5" s="38"/>
      <c r="E5" s="37"/>
      <c r="F5" s="32"/>
    </row>
    <row r="6" spans="2:6" x14ac:dyDescent="0.2">
      <c r="B6" s="37" t="s">
        <v>40</v>
      </c>
      <c r="C6" s="32" t="s">
        <v>43</v>
      </c>
      <c r="D6" s="33"/>
      <c r="E6" s="37"/>
      <c r="F6" s="32"/>
    </row>
    <row r="7" spans="2:6" x14ac:dyDescent="0.2">
      <c r="B7" s="37" t="s">
        <v>40</v>
      </c>
      <c r="C7" s="32" t="s">
        <v>44</v>
      </c>
      <c r="D7" s="33"/>
      <c r="E7" s="37"/>
      <c r="F7" s="32"/>
    </row>
    <row r="8" spans="2:6" x14ac:dyDescent="0.2">
      <c r="B8" s="37" t="s">
        <v>40</v>
      </c>
      <c r="C8" s="32" t="s">
        <v>45</v>
      </c>
      <c r="D8" s="38"/>
      <c r="E8" s="37"/>
      <c r="F8" s="32"/>
    </row>
    <row r="9" spans="2:6" x14ac:dyDescent="0.2">
      <c r="B9" s="37" t="s">
        <v>40</v>
      </c>
      <c r="C9" s="32" t="s">
        <v>46</v>
      </c>
      <c r="D9" s="38"/>
      <c r="E9" s="37"/>
      <c r="F9" s="32"/>
    </row>
    <row r="10" spans="2:6" x14ac:dyDescent="0.2">
      <c r="B10" s="37"/>
      <c r="C10" s="32"/>
      <c r="D10" s="38"/>
      <c r="E10" s="37"/>
      <c r="F10" s="32"/>
    </row>
    <row r="11" spans="2:6" x14ac:dyDescent="0.2">
      <c r="B11" s="37"/>
      <c r="C11" s="59" t="s">
        <v>47</v>
      </c>
      <c r="D11" s="59"/>
      <c r="E11" s="59"/>
      <c r="F11" s="59"/>
    </row>
    <row r="12" spans="2:6" x14ac:dyDescent="0.2">
      <c r="B12" s="32"/>
      <c r="C12" s="59"/>
      <c r="D12" s="59"/>
      <c r="E12" s="59"/>
      <c r="F12" s="59"/>
    </row>
    <row r="13" spans="2:6" x14ac:dyDescent="0.2"/>
    <row r="14" spans="2:6" ht="21" customHeight="1" thickBot="1" x14ac:dyDescent="0.25">
      <c r="B14" s="51" t="s">
        <v>39</v>
      </c>
      <c r="C14" s="51"/>
      <c r="D14" s="51"/>
      <c r="E14" s="51"/>
      <c r="F14" s="51"/>
    </row>
    <row r="15" spans="2:6" x14ac:dyDescent="0.2">
      <c r="B15" s="39" t="s">
        <v>32</v>
      </c>
      <c r="C15" s="39"/>
      <c r="D15" s="39"/>
      <c r="E15" s="39"/>
      <c r="F15" s="39"/>
    </row>
    <row r="16" spans="2:6"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sheetData>
  <sheetProtection password="CBA6" sheet="1" objects="1" scenarios="1" selectLockedCells="1"/>
  <mergeCells count="4">
    <mergeCell ref="B14:F14"/>
    <mergeCell ref="B15:F15"/>
    <mergeCell ref="B2:F2"/>
    <mergeCell ref="C11:F1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Flipkart (Bronze Seller)</vt:lpstr>
      <vt:lpstr>Amazon - MF vs FBA</vt:lpstr>
      <vt:lpstr>Your Own Store</vt:lpstr>
      <vt:lpstr>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GadgetsNCases</dc:creator>
  <cp:lastModifiedBy>Microsoft Office User</cp:lastModifiedBy>
  <dcterms:created xsi:type="dcterms:W3CDTF">2016-06-02T13:14:23Z</dcterms:created>
  <dcterms:modified xsi:type="dcterms:W3CDTF">2017-03-09T12:09:42Z</dcterms:modified>
</cp:coreProperties>
</file>